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Guillermo\Desktop\montserrat\Madrid destino\Contabilidad\Nueva carpeta\"/>
    </mc:Choice>
  </mc:AlternateContent>
  <xr:revisionPtr revIDLastSave="0" documentId="13_ncr:1_{065CCE45-7CA5-4C68-BE06-5A2B305CD7D4}" xr6:coauthVersionLast="45" xr6:coauthVersionMax="45" xr10:uidLastSave="{00000000-0000-0000-0000-000000000000}"/>
  <bookViews>
    <workbookView xWindow="-108" yWindow="-108" windowWidth="16608" windowHeight="9432" xr2:uid="{00000000-000D-0000-FFFF-FFFF00000000}"/>
  </bookViews>
  <sheets>
    <sheet name="2T_pagado" sheetId="6" r:id="rId1"/>
    <sheet name="2T_intereses" sheetId="7" r:id="rId2"/>
    <sheet name="2T_pendiente" sheetId="8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7" l="1"/>
  <c r="C18" i="7"/>
  <c r="D13" i="6"/>
  <c r="C13" i="6"/>
  <c r="D12" i="6"/>
  <c r="E13" i="6"/>
  <c r="G12" i="6"/>
  <c r="E12" i="6"/>
  <c r="G13" i="6"/>
  <c r="F13" i="6"/>
  <c r="F12" i="6"/>
  <c r="C15" i="6"/>
  <c r="C12" i="6"/>
  <c r="D13" i="8"/>
  <c r="C13" i="8"/>
  <c r="E14" i="8"/>
  <c r="E13" i="8"/>
  <c r="D14" i="8"/>
  <c r="C14" i="8"/>
  <c r="G13" i="8"/>
  <c r="F13" i="8"/>
  <c r="F15" i="6" l="1"/>
  <c r="E15" i="6"/>
  <c r="G15" i="6"/>
  <c r="D15" i="6"/>
  <c r="F16" i="8"/>
  <c r="G16" i="8"/>
  <c r="D16" i="8"/>
  <c r="E16" i="8"/>
  <c r="C16" i="8" l="1"/>
</calcChain>
</file>

<file path=xl/sharedStrings.xml><?xml version="1.0" encoding="utf-8"?>
<sst xmlns="http://schemas.openxmlformats.org/spreadsheetml/2006/main" count="45" uniqueCount="26">
  <si>
    <t>FACTURAS O DOCUMENTOS JUSTIFICATIVOS PENDIENTES DE PAGO AL FINAL DEL TRIMESTRE</t>
  </si>
  <si>
    <t>SITUACION A ....................</t>
  </si>
  <si>
    <t>EMPRESA: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</si>
  <si>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</si>
  <si>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</si>
  <si>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</si>
  <si>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</si>
  <si>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</si>
  <si>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</si>
  <si>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</si>
  <si>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</si>
  <si>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</si>
  <si>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</si>
  <si>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</si>
  <si>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</si>
  <si>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PAGOS REALIZADOS EN EL TRIMESTRE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</si>
  <si>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</si>
  <si>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</si>
  <si>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</si>
  <si>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</si>
  <si>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</si>
  <si>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</si>
  <si>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INTERES DE DEMORA PAGADOS EN EL TRIMESTRE</t>
  </si>
  <si>
    <t>SITUACION A 30/06/2020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</si>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</sst>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 applyProtection="1">
      <protection locked="0"/>
    </xf>
    <xf numFmtId="14" fontId="0" fillId="3" borderId="0" xfId="0" applyNumberFormat="1" applyFill="1" applyProtection="1">
      <protection locked="0"/>
    </xf>
    <xf numFmtId="0" fontId="6" fillId="0" borderId="0" xfId="0" applyFont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165" fontId="0" fillId="3" borderId="19" xfId="0" applyNumberFormat="1" applyFill="1" applyBorder="1" applyAlignment="1" applyProtection="1">
      <alignment vertical="center"/>
      <protection locked="0"/>
    </xf>
    <xf numFmtId="3" fontId="0" fillId="3" borderId="4" xfId="0" applyNumberFormat="1" applyFill="1" applyBorder="1" applyAlignment="1" applyProtection="1">
      <alignment vertical="center"/>
      <protection locked="0"/>
    </xf>
    <xf numFmtId="3" fontId="0" fillId="3" borderId="20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left" vertical="center" wrapText="1"/>
    </xf>
    <xf numFmtId="165" fontId="0" fillId="3" borderId="22" xfId="0" applyNumberFormat="1" applyFill="1" applyBorder="1" applyAlignment="1" applyProtection="1">
      <alignment vertical="center"/>
      <protection locked="0"/>
    </xf>
    <xf numFmtId="3" fontId="0" fillId="3" borderId="3" xfId="0" applyNumberFormat="1" applyFill="1" applyBorder="1" applyAlignment="1" applyProtection="1">
      <alignment vertical="center"/>
      <protection locked="0"/>
    </xf>
    <xf numFmtId="3" fontId="0" fillId="3" borderId="23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/>
    </xf>
    <xf numFmtId="0" fontId="2" fillId="0" borderId="0" xfId="0" applyFont="1"/>
    <xf numFmtId="0" fontId="2" fillId="0" borderId="24" xfId="0" applyFont="1" applyBorder="1" applyAlignment="1">
      <alignment horizontal="right" vertical="center"/>
    </xf>
    <xf numFmtId="4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/>
    <xf numFmtId="44" fontId="4" fillId="0" borderId="0" xfId="4" applyFont="1" applyBorder="1" applyAlignment="1">
      <alignment horizontal="center" vertical="center" wrapText="1"/>
    </xf>
    <xf numFmtId="4" fontId="0" fillId="3" borderId="19" xfId="0" applyNumberFormat="1" applyFill="1" applyBorder="1" applyAlignment="1" applyProtection="1">
      <alignment vertical="center"/>
      <protection locked="0"/>
    </xf>
    <xf numFmtId="4" fontId="0" fillId="3" borderId="28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29" xfId="0" applyNumberFormat="1" applyFill="1" applyBorder="1" applyAlignment="1" applyProtection="1">
      <alignment vertical="center"/>
      <protection locked="0"/>
    </xf>
    <xf numFmtId="3" fontId="0" fillId="3" borderId="19" xfId="0" applyNumberFormat="1" applyFill="1" applyBorder="1" applyAlignment="1" applyProtection="1">
      <alignment vertical="center"/>
      <protection locked="0"/>
    </xf>
    <xf numFmtId="3" fontId="0" fillId="3" borderId="28" xfId="0" applyNumberFormat="1" applyFill="1" applyBorder="1" applyAlignment="1" applyProtection="1">
      <alignment vertical="center"/>
      <protection locked="0"/>
    </xf>
    <xf numFmtId="3" fontId="2" fillId="0" borderId="25" xfId="0" applyNumberFormat="1" applyFont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4" xfId="0" applyBorder="1"/>
    <xf numFmtId="0" fontId="8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8" fillId="2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">
    <cellStyle name="Millares 3" xfId="3" xr:uid="{E141E48E-16F7-4DEA-B39B-EBEA2C21D77D}"/>
    <cellStyle name="Moneda 3" xfId="4" xr:uid="{06B51BDF-B638-4CA3-B068-09CC3E63D2E4}"/>
    <cellStyle name="Normal" xfId="0" builtinId="0"/>
    <cellStyle name="Normal 2 2" xfId="1" xr:uid="{629F99CE-72D5-4228-BBCE-A22A7BFEE1CF}"/>
    <cellStyle name="Normal 5" xfId="2" xr:uid="{AB1498A4-00BB-4AFB-AD96-B8F5F291A5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1643743</xdr:colOff>
      <xdr:row>3</xdr:row>
      <xdr:rowOff>194582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A8901EE-2889-4C64-95D8-C9F6D073DA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6437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1643743</xdr:colOff>
      <xdr:row>4</xdr:row>
      <xdr:rowOff>4082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97B0ADB0-319B-46BC-8D6D-1B17BDC363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6437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881743</xdr:colOff>
      <xdr:row>5</xdr:row>
      <xdr:rowOff>4082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166EE1D0-2A37-48A1-9248-B3055FB69F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6437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0\PMP%202020\06%20Junio\PMP%20JUN%2020%20-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O REALIZADO"/>
      <sheetName val="Checks"/>
      <sheetName val="INFORME RESUMEN PMP"/>
      <sheetName val="PAGOS PENDIENTES"/>
      <sheetName val="PAGOS"/>
      <sheetName val="INTERESES DE DEMORA"/>
      <sheetName val="PMP TOTAL MAYO"/>
      <sheetName val="PMP TOTAL ABRIL 18"/>
      <sheetName val="PMP TOTAL JUNIO Y 2T"/>
      <sheetName val="Comparativo pagos mayo"/>
      <sheetName val="Comparativo pagos abril"/>
      <sheetName val="PMP TOTAL ABRIL"/>
      <sheetName val="PMP TOTAL "/>
      <sheetName val="Listado incidencias"/>
      <sheetName val="PMP TOTAL MAYO2"/>
      <sheetName val="pmp total abril2"/>
      <sheetName val="Histórico facturas"/>
      <sheetName val="REGISTRO"/>
      <sheetName val="Análisis"/>
      <sheetName val="PMP TOTAL ANÁLISIS FECHAS"/>
      <sheetName val="PMP TOTAL 1T"/>
      <sheetName val="DETALLE SALDO PROVEEDOR"/>
      <sheetName val="ver como liquidar"/>
      <sheetName val="Table 50103 - Comentarios regis"/>
      <sheetName val="Table 43 - Incidencias Navision"/>
      <sheetName val="Pantallazo"/>
      <sheetName val="Limpia facs PMP 18.04 y 31.08"/>
      <sheetName val="PMP TOTAL ORIGINAL"/>
      <sheetName val="Saldo contabilidad"/>
    </sheetNames>
    <sheetDataSet>
      <sheetData sheetId="0" refreshError="1"/>
      <sheetData sheetId="1" refreshError="1"/>
      <sheetData sheetId="2">
        <row r="42">
          <cell r="C42">
            <v>35084.079999999725</v>
          </cell>
        </row>
        <row r="61">
          <cell r="I61" t="str">
            <v>Pte. Pago finalizar trimestre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6AA7-84F7-4D32-8F90-8D71012A1A8F}">
  <dimension ref="A4:G15"/>
  <sheetViews>
    <sheetView tabSelected="1" workbookViewId="0">
      <selection activeCell="I12" sqref="I12"/>
    </sheetView>
  </sheetViews>
  <sheetFormatPr baseColWidth="10" defaultRowHeight="14.4" x14ac:dyDescent="0.3"/>
  <cols>
    <col min="2" max="2" width="45.44140625" customWidth="1"/>
    <col min="5" max="5" width="15.88671875" customWidth="1"/>
    <col min="7" max="7" width="15.33203125" customWidth="1"/>
  </cols>
  <sheetData>
    <row r="4" spans="1:7" ht="15.6" x14ac:dyDescent="0.3">
      <c r="B4" s="2"/>
      <c r="C4" s="2"/>
      <c r="F4" s="2"/>
    </row>
    <row r="5" spans="1:7" ht="15.6" x14ac:dyDescent="0.3">
      <c r="B5" s="1" t="s">
        <v>15</v>
      </c>
      <c r="C5" s="1"/>
      <c r="D5" s="2"/>
      <c r="E5" s="3"/>
    </row>
    <row r="6" spans="1:7" x14ac:dyDescent="0.3">
      <c r="E6" s="4" t="s">
        <v>1</v>
      </c>
      <c r="F6" s="5">
        <v>44012</v>
      </c>
    </row>
    <row r="7" spans="1:7" ht="15.6" x14ac:dyDescent="0.3">
      <c r="B7" s="6" t="s">
        <v>2</v>
      </c>
      <c r="C7" s="32" t="s">
        <v>16</v>
      </c>
      <c r="D7" s="33"/>
      <c r="E7" s="33"/>
      <c r="F7" s="33"/>
      <c r="G7" s="33"/>
    </row>
    <row r="8" spans="1:7" ht="15" thickBot="1" x14ac:dyDescent="0.35"/>
    <row r="9" spans="1:7" x14ac:dyDescent="0.3">
      <c r="B9" s="34" t="s">
        <v>17</v>
      </c>
      <c r="C9" s="37" t="s">
        <v>18</v>
      </c>
      <c r="D9" s="40" t="s">
        <v>17</v>
      </c>
      <c r="E9" s="41"/>
      <c r="F9" s="41"/>
      <c r="G9" s="42"/>
    </row>
    <row r="10" spans="1:7" x14ac:dyDescent="0.3">
      <c r="B10" s="35"/>
      <c r="C10" s="38"/>
      <c r="D10" s="43" t="s">
        <v>19</v>
      </c>
      <c r="E10" s="44"/>
      <c r="F10" s="43" t="s">
        <v>20</v>
      </c>
      <c r="G10" s="45"/>
    </row>
    <row r="11" spans="1:7" ht="15" thickBot="1" x14ac:dyDescent="0.35">
      <c r="B11" s="36"/>
      <c r="C11" s="39"/>
      <c r="D11" s="8" t="s">
        <v>21</v>
      </c>
      <c r="E11" s="8" t="s">
        <v>10</v>
      </c>
      <c r="F11" s="8" t="s">
        <v>21</v>
      </c>
      <c r="G11" s="9" t="s">
        <v>10</v>
      </c>
    </row>
    <row r="12" spans="1:7" x14ac:dyDescent="0.3">
      <c r="B12" s="10" t="s">
        <v>11</v>
      </c>
      <c r="C12" s="25">
        <f>+GETPIVOTDATA("Suma de RATIO",'[1]INFORME RESUMEN PMP'!$I$61,"Es Inmovilizado","No","Pte. Pago finalizar trimestre","No")</f>
        <v>25.774071372719987</v>
      </c>
      <c r="D12" s="12">
        <f>+GETPIVOTDATA("Cuenta de Importe Pagado2",'[1]INFORME RESUMEN PMP'!$I$61,"Es Inmovilizado","No","Pte. Pago finalizar trimestre","No","Recálculo en plazo/fuera de plazo","Realizado en plazo")</f>
        <v>1656</v>
      </c>
      <c r="E12" s="12">
        <f>+GETPIVOTDATA("Suma de Importe Pagado",'[1]INFORME RESUMEN PMP'!$I$61,"Es Inmovilizado","No","Pte. Pago finalizar trimestre","No","Recálculo en plazo/fuera de plazo","Realizado en plazo")</f>
        <v>9253850.8799999952</v>
      </c>
      <c r="F12" s="12">
        <f>+GETPIVOTDATA("Cuenta de Importe Pagado2",'[1]INFORME RESUMEN PMP'!$I$61,"Es Inmovilizado","No","Pte. Pago finalizar trimestre","No","Recálculo en plazo/fuera de plazo","Realizado fuera de plazo")</f>
        <v>378</v>
      </c>
      <c r="G12" s="13">
        <f>+GETPIVOTDATA("Suma de Importe Pagado",'[1]INFORME RESUMEN PMP'!$I$61,"Es Inmovilizado","No","Pte. Pago finalizar trimestre","No","Recálculo en plazo/fuera de plazo","Realizado fuera de plazo")</f>
        <v>2365246.4500000002</v>
      </c>
    </row>
    <row r="13" spans="1:7" x14ac:dyDescent="0.3">
      <c r="B13" s="14" t="s">
        <v>12</v>
      </c>
      <c r="C13" s="25">
        <f>+GETPIVOTDATA("Suma de RATIO",'[1]INFORME RESUMEN PMP'!$I$61,"Es Inmovilizado","Sí","Pte. Pago finalizar trimestre","No")</f>
        <v>31.981836423201468</v>
      </c>
      <c r="D13" s="12">
        <f>+GETPIVOTDATA("Cuenta de Importe Pagado2",'[1]INFORME RESUMEN PMP'!$I$61,"Es Inmovilizado","Sí","Pte. Pago finalizar trimestre","No","Recálculo en plazo/fuera de plazo","Realizado en plazo")</f>
        <v>46</v>
      </c>
      <c r="E13" s="12">
        <f>+GETPIVOTDATA("Suma de Importe Pagado",'[1]INFORME RESUMEN PMP'!$I$61,"Es Inmovilizado","Sí","Pte. Pago finalizar trimestre","No","Recálculo en plazo/fuera de plazo","Realizado en plazo")</f>
        <v>2147178.6199999996</v>
      </c>
      <c r="F13" s="12">
        <f>+GETPIVOTDATA("Cuenta de Importe Pagado2",'[1]INFORME RESUMEN PMP'!$I$61,"Es Inmovilizado","Sí","Pte. Pago finalizar trimestre","No","Recálculo en plazo/fuera de plazo","Realizado fuera de plazo")</f>
        <v>37</v>
      </c>
      <c r="G13" s="13">
        <f>+GETPIVOTDATA("Suma de Importe Pagado",'[1]INFORME RESUMEN PMP'!$I$61,"Es Inmovilizado","Sí","Pte. Pago finalizar trimestre","No","Recálculo en plazo/fuera de plazo","Realizado fuera de plazo")</f>
        <v>2073175.1600000001</v>
      </c>
    </row>
    <row r="14" spans="1:7" ht="15" thickBot="1" x14ac:dyDescent="0.35">
      <c r="B14" s="18" t="s">
        <v>13</v>
      </c>
      <c r="C14" s="26"/>
      <c r="D14" s="27"/>
      <c r="E14" s="27"/>
      <c r="F14" s="27"/>
      <c r="G14" s="28"/>
    </row>
    <row r="15" spans="1:7" ht="15" thickBot="1" x14ac:dyDescent="0.35">
      <c r="A15" s="19"/>
      <c r="B15" s="20" t="s">
        <v>14</v>
      </c>
      <c r="C15" s="21">
        <f>+GETPIVOTDATA("Suma de RATIO",'[1]INFORME RESUMEN PMP'!$I$61,"Pte. Pago finalizar trimestre","No")</f>
        <v>27.428103732440515</v>
      </c>
      <c r="D15" s="22">
        <f>D12+D13+D14</f>
        <v>1702</v>
      </c>
      <c r="E15" s="22">
        <f>E12+E13+E14</f>
        <v>11401029.499999994</v>
      </c>
      <c r="F15" s="22">
        <f>F12+F13+F14</f>
        <v>415</v>
      </c>
      <c r="G15" s="22">
        <f>G12+G13+G14</f>
        <v>4438421.6100000003</v>
      </c>
    </row>
  </sheetData>
  <mergeCells count="6">
    <mergeCell ref="C7:G7"/>
    <mergeCell ref="B9:B11"/>
    <mergeCell ref="C9:C11"/>
    <mergeCell ref="D9:G9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F15F-5752-4ECA-9710-F62A9B683B89}">
  <dimension ref="A6:E18"/>
  <sheetViews>
    <sheetView workbookViewId="0">
      <selection activeCell="D4" sqref="D4"/>
    </sheetView>
  </sheetViews>
  <sheetFormatPr baseColWidth="10" defaultRowHeight="14.4" x14ac:dyDescent="0.3"/>
  <cols>
    <col min="2" max="2" width="45.33203125" customWidth="1"/>
    <col min="3" max="3" width="16.5546875" customWidth="1"/>
    <col min="4" max="4" width="20.5546875" customWidth="1"/>
  </cols>
  <sheetData>
    <row r="6" spans="2:4" ht="15.6" x14ac:dyDescent="0.3">
      <c r="B6" s="2"/>
      <c r="C6" s="2"/>
      <c r="D6" s="2"/>
    </row>
    <row r="7" spans="2:4" ht="15.6" x14ac:dyDescent="0.3">
      <c r="B7" s="2"/>
      <c r="C7" s="2"/>
      <c r="D7" s="2"/>
    </row>
    <row r="8" spans="2:4" ht="15.6" x14ac:dyDescent="0.3">
      <c r="B8" s="1" t="s">
        <v>22</v>
      </c>
      <c r="C8" s="1"/>
      <c r="D8" s="2"/>
    </row>
    <row r="9" spans="2:4" x14ac:dyDescent="0.3">
      <c r="D9" s="4" t="s">
        <v>23</v>
      </c>
    </row>
    <row r="10" spans="2:4" ht="15.6" x14ac:dyDescent="0.3">
      <c r="B10" s="6" t="s">
        <v>2</v>
      </c>
      <c r="C10" s="32" t="s">
        <v>3</v>
      </c>
      <c r="D10" s="46"/>
    </row>
    <row r="11" spans="2:4" ht="15" thickBot="1" x14ac:dyDescent="0.35"/>
    <row r="12" spans="2:4" x14ac:dyDescent="0.3">
      <c r="B12" s="34" t="s">
        <v>24</v>
      </c>
      <c r="C12" s="37" t="s">
        <v>21</v>
      </c>
      <c r="D12" s="47" t="s">
        <v>25</v>
      </c>
    </row>
    <row r="13" spans="2:4" x14ac:dyDescent="0.3">
      <c r="B13" s="35"/>
      <c r="C13" s="38"/>
      <c r="D13" s="48"/>
    </row>
    <row r="14" spans="2:4" ht="15" thickBot="1" x14ac:dyDescent="0.35">
      <c r="B14" s="36"/>
      <c r="C14" s="39"/>
      <c r="D14" s="49"/>
    </row>
    <row r="15" spans="2:4" x14ac:dyDescent="0.3">
      <c r="B15" s="10" t="s">
        <v>11</v>
      </c>
      <c r="C15" s="29">
        <v>0</v>
      </c>
      <c r="D15" s="13">
        <v>0</v>
      </c>
    </row>
    <row r="16" spans="2:4" x14ac:dyDescent="0.3">
      <c r="B16" s="14" t="s">
        <v>12</v>
      </c>
      <c r="C16" s="29"/>
      <c r="D16" s="13"/>
    </row>
    <row r="17" spans="1:5" ht="15" thickBot="1" x14ac:dyDescent="0.35">
      <c r="B17" s="18" t="s">
        <v>13</v>
      </c>
      <c r="C17" s="30"/>
      <c r="D17" s="28"/>
    </row>
    <row r="18" spans="1:5" ht="15" thickBot="1" x14ac:dyDescent="0.35">
      <c r="A18" s="19"/>
      <c r="B18" s="20" t="s">
        <v>14</v>
      </c>
      <c r="C18" s="31">
        <f>C15+C16+C17</f>
        <v>0</v>
      </c>
      <c r="D18" s="31">
        <f>D15+D16+D17</f>
        <v>0</v>
      </c>
      <c r="E18" s="19"/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B798-0AC7-4DC4-884F-AA005061FF59}">
  <dimension ref="A6:G18"/>
  <sheetViews>
    <sheetView workbookViewId="0">
      <selection activeCell="I13" sqref="I13"/>
    </sheetView>
  </sheetViews>
  <sheetFormatPr baseColWidth="10" defaultRowHeight="14.4" x14ac:dyDescent="0.3"/>
  <cols>
    <col min="2" max="2" width="47" customWidth="1"/>
    <col min="3" max="3" width="18.44140625" customWidth="1"/>
    <col min="4" max="4" width="17.33203125" customWidth="1"/>
    <col min="6" max="6" width="17" customWidth="1"/>
    <col min="7" max="7" width="15.6640625" customWidth="1"/>
  </cols>
  <sheetData>
    <row r="6" spans="1:7" ht="15.6" x14ac:dyDescent="0.3">
      <c r="B6" s="1" t="s">
        <v>0</v>
      </c>
      <c r="C6" s="1"/>
      <c r="D6" s="2"/>
      <c r="E6" s="3"/>
    </row>
    <row r="7" spans="1:7" x14ac:dyDescent="0.3">
      <c r="E7" s="4" t="s">
        <v>1</v>
      </c>
      <c r="F7" s="5">
        <v>44012</v>
      </c>
    </row>
    <row r="8" spans="1:7" ht="15.6" x14ac:dyDescent="0.3">
      <c r="B8" s="6" t="s">
        <v>2</v>
      </c>
      <c r="C8" s="32" t="s">
        <v>3</v>
      </c>
      <c r="D8" s="33"/>
      <c r="E8" s="33"/>
      <c r="F8" s="33"/>
      <c r="G8" s="33"/>
    </row>
    <row r="9" spans="1:7" ht="15" thickBot="1" x14ac:dyDescent="0.35"/>
    <row r="10" spans="1:7" x14ac:dyDescent="0.3">
      <c r="B10" s="50" t="s">
        <v>4</v>
      </c>
      <c r="C10" s="37" t="s">
        <v>5</v>
      </c>
      <c r="D10" s="40" t="s">
        <v>6</v>
      </c>
      <c r="E10" s="41"/>
      <c r="F10" s="41"/>
      <c r="G10" s="42"/>
    </row>
    <row r="11" spans="1:7" ht="27" customHeight="1" x14ac:dyDescent="0.3">
      <c r="B11" s="51"/>
      <c r="C11" s="38"/>
      <c r="D11" s="53" t="s">
        <v>7</v>
      </c>
      <c r="E11" s="54"/>
      <c r="F11" s="53" t="s">
        <v>8</v>
      </c>
      <c r="G11" s="55"/>
    </row>
    <row r="12" spans="1:7" ht="28.2" thickBot="1" x14ac:dyDescent="0.35">
      <c r="B12" s="52"/>
      <c r="C12" s="39"/>
      <c r="D12" s="7" t="s">
        <v>9</v>
      </c>
      <c r="E12" s="8" t="s">
        <v>10</v>
      </c>
      <c r="F12" s="7" t="s">
        <v>9</v>
      </c>
      <c r="G12" s="9" t="s">
        <v>10</v>
      </c>
    </row>
    <row r="13" spans="1:7" x14ac:dyDescent="0.3">
      <c r="B13" s="10" t="s">
        <v>11</v>
      </c>
      <c r="C13" s="11">
        <f>+GETPIVOTDATA("Suma de RATIO",'[1]INFORME RESUMEN PMP'!$I$61,"Es Inmovilizado","No","Pte. Pago finalizar trimestre","Sí")</f>
        <v>34.453772620557992</v>
      </c>
      <c r="D13" s="12">
        <f>+GETPIVOTDATA("Cuenta de Importe Pagado2",'[1]INFORME RESUMEN PMP'!$I$61,"Es Inmovilizado","No","Pte. Pago finalizar trimestre","Sí","Recálculo en plazo/fuera de plazo","Realizado en plazo")</f>
        <v>196</v>
      </c>
      <c r="E13" s="12">
        <f>+GETPIVOTDATA("Suma de Importe Pagado",'[1]INFORME RESUMEN PMP'!$I$61,"Es Inmovilizado","No","Pte. Pago finalizar trimestre","Sí","Recálculo en plazo/fuera de plazo","Realizado en plazo")+'[1]INFORME RESUMEN PMP'!C42</f>
        <v>588548.74999999965</v>
      </c>
      <c r="F13" s="12">
        <f>+GETPIVOTDATA("Cuenta de Importe Pagado2",'[1]INFORME RESUMEN PMP'!$I$61,"Es Inmovilizado","No","Pte. Pago finalizar trimestre","Sí","Recálculo en plazo/fuera de plazo","Realizado fuera de plazo")</f>
        <v>75</v>
      </c>
      <c r="G13" s="13">
        <f>+GETPIVOTDATA("Suma de Importe Pagado",'[1]INFORME RESUMEN PMP'!$I$61,"Es Inmovilizado","No","Pte. Pago finalizar trimestre","Sí","Recálculo en plazo/fuera de plazo","Realizado fuera de plazo")</f>
        <v>86678.69</v>
      </c>
    </row>
    <row r="14" spans="1:7" x14ac:dyDescent="0.3">
      <c r="B14" s="14" t="s">
        <v>12</v>
      </c>
      <c r="C14" s="15">
        <f>+GETPIVOTDATA("Suma de RATIO",'[1]INFORME RESUMEN PMP'!$I$61,"Es Inmovilizado","Sí","Pte. Pago finalizar trimestre","Sí")</f>
        <v>14.570832766714126</v>
      </c>
      <c r="D14" s="16">
        <f>+GETPIVOTDATA("Cuenta de Importe Pagado2",'[1]INFORME RESUMEN PMP'!$I$61,"Es Inmovilizado","Sí","Pte. Pago finalizar trimestre","Sí","Recálculo en plazo/fuera de plazo","Realizado en plazo")</f>
        <v>10</v>
      </c>
      <c r="E14" s="12">
        <f>+GETPIVOTDATA("Suma de Importe Pagado",'[1]INFORME RESUMEN PMP'!$I$61,"Es Inmovilizado","Sí","Pte. Pago finalizar trimestre","Sí","Recálculo en plazo/fuera de plazo","Realizado en plazo")</f>
        <v>337895.95000000007</v>
      </c>
      <c r="F14" s="16">
        <v>0</v>
      </c>
      <c r="G14" s="17">
        <v>0</v>
      </c>
    </row>
    <row r="15" spans="1:7" ht="15" thickBot="1" x14ac:dyDescent="0.35">
      <c r="B15" s="18" t="s">
        <v>13</v>
      </c>
      <c r="C15" s="15"/>
      <c r="D15" s="16"/>
      <c r="E15" s="16"/>
      <c r="F15" s="16">
        <v>0</v>
      </c>
      <c r="G15" s="16"/>
    </row>
    <row r="16" spans="1:7" ht="15" thickBot="1" x14ac:dyDescent="0.35">
      <c r="A16" s="19"/>
      <c r="B16" s="20" t="s">
        <v>14</v>
      </c>
      <c r="C16" s="21">
        <f>IF(E16=0,"",((C13*(E13+G13))+(C14*(E14+G14))+(C15*(E15+G15)))/(E16+G16))</f>
        <v>27.822433420396564</v>
      </c>
      <c r="D16" s="22">
        <f>+D14+D13+D15</f>
        <v>206</v>
      </c>
      <c r="E16" s="22">
        <f>+E14+E13+E15</f>
        <v>926444.69999999972</v>
      </c>
      <c r="F16" s="22">
        <f>+F14+F13+F15</f>
        <v>75</v>
      </c>
      <c r="G16" s="22">
        <f>+G14+G13+G15</f>
        <v>86678.69</v>
      </c>
    </row>
    <row r="17" spans="5:7" x14ac:dyDescent="0.3">
      <c r="E17" s="23"/>
    </row>
    <row r="18" spans="5:7" ht="15.6" x14ac:dyDescent="0.3">
      <c r="E18" s="24"/>
      <c r="G18" s="23"/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2T_pagado</vt:lpstr>
      <vt:lpstr>2T_intereses</vt:lpstr>
      <vt:lpstr>2T_pendiente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Guillermo</cp:lastModifiedBy>
  <dcterms:created xsi:type="dcterms:W3CDTF">2015-06-05T18:19:34Z</dcterms:created>
  <dcterms:modified xsi:type="dcterms:W3CDTF">2020-11-04T11:22:05Z</dcterms:modified>
</cp:coreProperties>
</file>